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<sst xmlns="http://schemas.openxmlformats.org/spreadsheetml/2006/main" count="168" uniqueCount="113">
  <si>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</si>
  <si>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</si>
  <si>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</si>
  <si>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</si>
  <si>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</si>
  <si>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</si>
  <si>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</si>
  <si>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</si>
  <si>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</si>
  <si>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</si>
  <si>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</si>
  <si>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</si>
  <si>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</si>
  <si>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</si>
  <si>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</si>
  <si>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</si>
  <si>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</si>
  <si>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</si>
  <si>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</si>
  <si>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</si>
  <si>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</si>
  <si>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</si>
  <si>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</si>
  <si>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</si>
  <si>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</si>
  <si>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</si>
  <si>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</si>
  <si>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</si>
  <si>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</si>
  <si>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</si>
  <si>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</si>
  <si>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</si>
  <si>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</si>
  <si>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</si>
  <si>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</si>
  <si>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</si>
  <si>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</si>
  <si>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</si>
  <si>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</si>
  <si>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</si>
  <si>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</si>
  <si>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</si>
  <si>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</si>
  <si>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</si>
  <si>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</si>
  <si>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</si>
  <si>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</si>
  <si>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</si>
  <si>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</si>
  <si>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</si>
  <si>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</si>
  <si>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</si>
  <si>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</si>
  <si>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</si>
  <si>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</si>
  <si>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</si>
  <si>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</si>
  <si>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</si>
  <si>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</si>
  <si>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</si>
  <si>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</si>
  <si>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</si>
  <si>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</si>
  <si>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</si>
  <si>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</si>
  <si>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</si>
  <si>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</si>
  <si>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</si>
  <si>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</si>
  <si>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</si>
  <si>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</si>
  <si>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</si>
  <si>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</si>
  <si>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</si>
  <si>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</si>
  <si>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</si>
  <si>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</si>
  <si>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</si>
  <si>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</si>
  <si>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</si>
  <si>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</si>
  <si>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</si>
  <si>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</si>
  <si>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</si>
  <si>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</si>
  <si>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</si>
  <si>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</si>
  <si>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</si>
  <si>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</si>
  <si>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</si>
  <si>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</si>
  <si>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</si>
  <si>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</si>
  <si>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</si>
  <si>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</si>
  <si>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</si>
  <si>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</si>
  <si>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</si>
  <si>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</si>
  <si>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</si>
  <si>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</si>
  <si>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</si>
  <si>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</si>
  <si>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</si>
  <si>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</si>
  <si>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</si>
  <si>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</si>
  <si>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</si>
  <si>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</si>
  <si>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</si>
  <si>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</si>
  <si>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</si>
  <si>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10.05.2019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</si>
</sst>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70902.40000000001</c:v>
                </c:pt>
              </c:numCache>
            </c:numRef>
          </c:val>
          <c:shape val="box"/>
        </c:ser>
        <c:shape val="box"/>
        <c:axId val="32812549"/>
        <c:axId val="26877486"/>
      </c:bar3DChart>
      <c:catAx>
        <c:axId val="32812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77486"/>
        <c:crosses val="autoZero"/>
        <c:auto val="1"/>
        <c:lblOffset val="100"/>
        <c:tickLblSkip val="1"/>
        <c:noMultiLvlLbl val="0"/>
      </c:catAx>
      <c:valAx>
        <c:axId val="26877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301897.1999999999</c:v>
                </c:pt>
              </c:numCache>
            </c:numRef>
          </c:val>
          <c:shape val="box"/>
        </c:ser>
        <c:shape val="box"/>
        <c:axId val="40570783"/>
        <c:axId val="29592728"/>
      </c:bar3DChart>
      <c:catAx>
        <c:axId val="4057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92728"/>
        <c:crosses val="autoZero"/>
        <c:auto val="1"/>
        <c:lblOffset val="100"/>
        <c:tickLblSkip val="1"/>
        <c:noMultiLvlLbl val="0"/>
      </c:catAx>
      <c:valAx>
        <c:axId val="29592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0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135591.79999999993</c:v>
                </c:pt>
              </c:numCache>
            </c:numRef>
          </c:val>
          <c:shape val="box"/>
        </c:ser>
        <c:shape val="box"/>
        <c:axId val="65007961"/>
        <c:axId val="48200738"/>
      </c:bar3D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07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8305.199999999999</c:v>
                </c:pt>
              </c:numCache>
            </c:numRef>
          </c:val>
          <c:shape val="box"/>
        </c:ser>
        <c:shape val="box"/>
        <c:axId val="31153459"/>
        <c:axId val="11945676"/>
      </c:bar3D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45676"/>
        <c:crosses val="autoZero"/>
        <c:auto val="1"/>
        <c:lblOffset val="100"/>
        <c:tickLblSkip val="1"/>
        <c:noMultiLvlLbl val="0"/>
      </c:catAx>
      <c:valAx>
        <c:axId val="11945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3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14760</c:v>
                </c:pt>
              </c:numCache>
            </c:numRef>
          </c:val>
          <c:shape val="box"/>
        </c:ser>
        <c:shape val="box"/>
        <c:axId val="40402221"/>
        <c:axId val="28075670"/>
      </c:bar3DChart>
      <c:catAx>
        <c:axId val="404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75670"/>
        <c:crosses val="autoZero"/>
        <c:auto val="1"/>
        <c:lblOffset val="100"/>
        <c:tickLblSkip val="2"/>
        <c:noMultiLvlLbl val="0"/>
      </c:catAx>
      <c:valAx>
        <c:axId val="2807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2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1459.1999999999998</c:v>
                </c:pt>
              </c:numCache>
            </c:numRef>
          </c:val>
          <c:shape val="box"/>
        </c:ser>
        <c:shape val="box"/>
        <c:axId val="51354439"/>
        <c:axId val="59536768"/>
      </c:bar3D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36768"/>
        <c:crosses val="autoZero"/>
        <c:auto val="1"/>
        <c:lblOffset val="100"/>
        <c:tickLblSkip val="1"/>
        <c:noMultiLvlLbl val="0"/>
      </c:catAx>
      <c:valAx>
        <c:axId val="59536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31433.999999999993</c:v>
                </c:pt>
              </c:numCache>
            </c:numRef>
          </c:val>
          <c:shape val="box"/>
        </c:ser>
        <c:shape val="box"/>
        <c:axId val="66068865"/>
        <c:axId val="57748874"/>
      </c:bar3D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8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301897.1999999999</c:v>
                </c:pt>
                <c:pt idx="1">
                  <c:v>135591.79999999993</c:v>
                </c:pt>
                <c:pt idx="2">
                  <c:v>8305.199999999999</c:v>
                </c:pt>
                <c:pt idx="3">
                  <c:v>14760</c:v>
                </c:pt>
                <c:pt idx="4">
                  <c:v>1459.1999999999998</c:v>
                </c:pt>
                <c:pt idx="5">
                  <c:v>70902.40000000001</c:v>
                </c:pt>
                <c:pt idx="6">
                  <c:v>31433.999999999993</c:v>
                </c:pt>
              </c:numCache>
            </c:numRef>
          </c:val>
          <c:shape val="box"/>
        </c:ser>
        <c:shape val="box"/>
        <c:axId val="49977819"/>
        <c:axId val="47147188"/>
      </c:bar3D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47188"/>
        <c:crosses val="autoZero"/>
        <c:auto val="1"/>
        <c:lblOffset val="100"/>
        <c:tickLblSkip val="1"/>
        <c:noMultiLvlLbl val="0"/>
      </c:catAx>
      <c:valAx>
        <c:axId val="47147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7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125182.7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1257335.2000000004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316566.8999999999</c:v>
                </c:pt>
                <c:pt idx="1">
                  <c:v>53063.59999999999</c:v>
                </c:pt>
                <c:pt idx="2">
                  <c:v>19339.800000000003</c:v>
                </c:pt>
                <c:pt idx="3">
                  <c:v>25698.6</c:v>
                </c:pt>
                <c:pt idx="4">
                  <c:v>36.599999999999994</c:v>
                </c:pt>
                <c:pt idx="5">
                  <c:v>367884.0851699999</c:v>
                </c:pt>
              </c:numCache>
            </c:numRef>
          </c:val>
          <c:shape val="box"/>
        </c:ser>
        <c:shape val="box"/>
        <c:axId val="21671509"/>
        <c:axId val="60825854"/>
      </c:bar3D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25854"/>
        <c:crosses val="autoZero"/>
        <c:auto val="1"/>
        <c:lblOffset val="100"/>
        <c:tickLblSkip val="1"/>
        <c:noMultiLvlLbl val="0"/>
      </c:catAx>
      <c:valAx>
        <c:axId val="60825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1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64" zoomScaleNormal="80" zoomScaleSheetLayoutView="64" workbookViewId="0" topLeftCell="B116">
      <selection activeCell="D155" sqref="D155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111</v>
      </c>
      <c r="G3" s="165" t="s">
        <v>105</v>
      </c>
      <c r="H3" s="165" t="s">
        <v>110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329342.2+7.6+105688.5-577.8</f>
        <v>434460.5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</f>
        <v>301897.1999999999</v>
      </c>
      <c r="E6" s="3">
        <f>D6/D156*100</f>
        <v>38.57669533570647</v>
      </c>
      <c r="F6" s="3">
        <f>D6/B6*100</f>
        <v>69.4878360633475</v>
      </c>
      <c r="G6" s="3">
        <f aca="true" t="shared" si="0" ref="G6:G43">D6/C6*100</f>
        <v>32.81012704451154</v>
      </c>
      <c r="H6" s="36">
        <f aca="true" t="shared" si="1" ref="H6:H12">B6-D6</f>
        <v>132563.3000000001</v>
      </c>
      <c r="I6" s="36">
        <f aca="true" t="shared" si="2" ref="I6:I43">C6-D6</f>
        <v>618237</v>
      </c>
      <c r="J6" s="135"/>
      <c r="L6" s="136">
        <f>H6-H7</f>
        <v>87204.90000000011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12060.7+9623.1+1044.7+273.5+10510.2+12398.6+40.7+10550.7+12514+8.7+10597.9+12396.7+14.3-11.2+14.3</f>
        <v>92036.9</v>
      </c>
      <c r="E7" s="125">
        <f>D7/D6*100</f>
        <v>30.48617211421637</v>
      </c>
      <c r="F7" s="125">
        <f>D7/B7*100</f>
        <v>66.98693477870059</v>
      </c>
      <c r="G7" s="125">
        <f>D7/C7*100</f>
        <v>30.785752179058424</v>
      </c>
      <c r="H7" s="124">
        <f t="shared" si="1"/>
        <v>45358.399999999994</v>
      </c>
      <c r="I7" s="124">
        <f t="shared" si="2"/>
        <v>206922.50000000003</v>
      </c>
    </row>
    <row r="8" spans="1:9" s="135" customFormat="1" ht="18">
      <c r="A8" s="89" t="s">
        <v>3</v>
      </c>
      <c r="B8" s="108">
        <f>235489.2+93525.9-102.7</f>
        <v>328912.39999999997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</f>
        <v>229046.79999999996</v>
      </c>
      <c r="E8" s="93">
        <f>D8/D6*100</f>
        <v>75.86913691150498</v>
      </c>
      <c r="F8" s="93">
        <f>D8/B8*100</f>
        <v>69.63762995861511</v>
      </c>
      <c r="G8" s="93">
        <f t="shared" si="0"/>
        <v>31.400267217882373</v>
      </c>
      <c r="H8" s="91">
        <f t="shared" si="1"/>
        <v>99865.6</v>
      </c>
      <c r="I8" s="91">
        <f t="shared" si="2"/>
        <v>500395.4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</f>
        <v>36.599999999999994</v>
      </c>
      <c r="E9" s="110">
        <f>D9/D6*100</f>
        <v>0.012123332048127643</v>
      </c>
      <c r="F9" s="93">
        <f>D9/B9*100</f>
        <v>70.79303675048354</v>
      </c>
      <c r="G9" s="93">
        <f t="shared" si="0"/>
        <v>34.890371782650135</v>
      </c>
      <c r="H9" s="91">
        <f t="shared" si="1"/>
        <v>15.100000000000009</v>
      </c>
      <c r="I9" s="91">
        <f t="shared" si="2"/>
        <v>68.30000000000001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</f>
        <v>18369.100000000002</v>
      </c>
      <c r="E10" s="93">
        <f>D10/D6*100</f>
        <v>6.084554609979824</v>
      </c>
      <c r="F10" s="93">
        <f aca="true" t="shared" si="3" ref="F10:F41">D10/B10*100</f>
        <v>75.99046866532359</v>
      </c>
      <c r="G10" s="93">
        <f t="shared" si="0"/>
        <v>42.28633649326194</v>
      </c>
      <c r="H10" s="91">
        <f t="shared" si="1"/>
        <v>5803.799999999996</v>
      </c>
      <c r="I10" s="91">
        <f t="shared" si="2"/>
        <v>25070.7</v>
      </c>
    </row>
    <row r="11" spans="1:9" s="135" customFormat="1" ht="18">
      <c r="A11" s="89" t="s">
        <v>0</v>
      </c>
      <c r="B11" s="108">
        <f>58659.1+1951.1</f>
        <v>60610.2</v>
      </c>
      <c r="C11" s="109">
        <v>98224.3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</f>
        <v>43536.79999999999</v>
      </c>
      <c r="E11" s="93">
        <f>D11/D6*100</f>
        <v>14.421067833686434</v>
      </c>
      <c r="F11" s="93">
        <f t="shared" si="3"/>
        <v>71.83081395540682</v>
      </c>
      <c r="G11" s="93">
        <f t="shared" si="0"/>
        <v>44.323858760001336</v>
      </c>
      <c r="H11" s="91">
        <f t="shared" si="1"/>
        <v>17073.40000000001</v>
      </c>
      <c r="I11" s="91">
        <f t="shared" si="2"/>
        <v>54687.500000000015</v>
      </c>
    </row>
    <row r="12" spans="1:9" s="135" customFormat="1" ht="18">
      <c r="A12" s="89" t="s">
        <v>12</v>
      </c>
      <c r="B12" s="108">
        <v>5827.9</v>
      </c>
      <c r="C12" s="109">
        <f>13016.5-27.3-2</f>
        <v>12987.2</v>
      </c>
      <c r="D12" s="91">
        <f>134.7+863.6+21+169+134.3+503.1+242.3+376.7+419.7+11.5+196.3+194.7+350.5+128.8+306+205.9</f>
        <v>4258.099999999999</v>
      </c>
      <c r="E12" s="93">
        <f>D12/D6*100</f>
        <v>1.4104469998396807</v>
      </c>
      <c r="F12" s="93">
        <f t="shared" si="3"/>
        <v>73.06405394739099</v>
      </c>
      <c r="G12" s="93">
        <f t="shared" si="0"/>
        <v>32.786897868670685</v>
      </c>
      <c r="H12" s="91">
        <f t="shared" si="1"/>
        <v>1569.8000000000002</v>
      </c>
      <c r="I12" s="91">
        <f t="shared" si="2"/>
        <v>8729.100000000002</v>
      </c>
    </row>
    <row r="13" spans="1:9" s="135" customFormat="1" ht="18.75" thickBot="1">
      <c r="A13" s="89" t="s">
        <v>25</v>
      </c>
      <c r="B13" s="109">
        <f>B6-B8-B9-B10-B11-B12</f>
        <v>14885.400000000047</v>
      </c>
      <c r="C13" s="109">
        <f>C6-C8-C9-C10-C11-C12</f>
        <v>35935.79999999999</v>
      </c>
      <c r="D13" s="109">
        <f>D6-D8-D9-D10-D11-D12</f>
        <v>6649.7999999999365</v>
      </c>
      <c r="E13" s="93">
        <f>D13/D6*100</f>
        <v>2.202670312940941</v>
      </c>
      <c r="F13" s="93">
        <f t="shared" si="3"/>
        <v>44.673304042887096</v>
      </c>
      <c r="G13" s="93">
        <f t="shared" si="0"/>
        <v>18.504666655535534</v>
      </c>
      <c r="H13" s="91">
        <f aca="true" t="shared" si="4" ref="H13:H44">B13-D13</f>
        <v>8235.600000000111</v>
      </c>
      <c r="I13" s="91">
        <f t="shared" si="2"/>
        <v>29286.00000000005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184800.9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</f>
        <v>135591.79999999993</v>
      </c>
      <c r="E18" s="3">
        <f>D18/D156*100</f>
        <v>17.326041972631888</v>
      </c>
      <c r="F18" s="3">
        <f>D18/B18*100</f>
        <v>73.37182881685096</v>
      </c>
      <c r="G18" s="3">
        <f t="shared" si="0"/>
        <v>32.441660098986524</v>
      </c>
      <c r="H18" s="156">
        <f t="shared" si="4"/>
        <v>49209.100000000064</v>
      </c>
      <c r="I18" s="36">
        <f t="shared" si="2"/>
        <v>282364.0000000001</v>
      </c>
      <c r="J18" s="135"/>
      <c r="L18" s="136">
        <f>H18-H19</f>
        <v>32341.00000000006</v>
      </c>
    </row>
    <row r="19" spans="1:9" s="84" customFormat="1" ht="18.75">
      <c r="A19" s="121" t="s">
        <v>80</v>
      </c>
      <c r="B19" s="122">
        <v>85390.3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</f>
        <v>68522.2</v>
      </c>
      <c r="E19" s="125">
        <f>D19/D18*100</f>
        <v>50.535651860953266</v>
      </c>
      <c r="F19" s="125">
        <f t="shared" si="3"/>
        <v>80.24588272906875</v>
      </c>
      <c r="G19" s="125">
        <f t="shared" si="0"/>
        <v>33.36753412003258</v>
      </c>
      <c r="H19" s="91">
        <f t="shared" si="4"/>
        <v>16868.100000000006</v>
      </c>
      <c r="I19" s="124">
        <f t="shared" si="2"/>
        <v>136833.7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363.4</v>
      </c>
      <c r="C24" s="109">
        <v>999.4</v>
      </c>
      <c r="D24" s="91">
        <v>199.2</v>
      </c>
      <c r="E24" s="93">
        <f>D24/D18*100</f>
        <v>0.14691153889837003</v>
      </c>
      <c r="F24" s="93">
        <f t="shared" si="3"/>
        <v>54.81563015960374</v>
      </c>
      <c r="G24" s="93">
        <f t="shared" si="0"/>
        <v>19.931959175505305</v>
      </c>
      <c r="H24" s="91">
        <f t="shared" si="4"/>
        <v>164.2</v>
      </c>
      <c r="I24" s="91">
        <f t="shared" si="2"/>
        <v>800.2</v>
      </c>
    </row>
    <row r="25" spans="1:9" s="135" customFormat="1" ht="18.75" thickBot="1">
      <c r="A25" s="89" t="s">
        <v>25</v>
      </c>
      <c r="B25" s="109">
        <f>B18-B24</f>
        <v>184437.5</v>
      </c>
      <c r="C25" s="109">
        <f>C18-C24</f>
        <v>416956.4</v>
      </c>
      <c r="D25" s="109">
        <f>D18-D24</f>
        <v>135392.59999999992</v>
      </c>
      <c r="E25" s="93">
        <f>D25/D18*100</f>
        <v>99.85308846110162</v>
      </c>
      <c r="F25" s="93">
        <f t="shared" si="3"/>
        <v>73.40839037614364</v>
      </c>
      <c r="G25" s="93">
        <f t="shared" si="0"/>
        <v>32.47164451726845</v>
      </c>
      <c r="H25" s="91">
        <f t="shared" si="4"/>
        <v>49044.90000000008</v>
      </c>
      <c r="I25" s="91">
        <f t="shared" si="2"/>
        <v>281563.8000000001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11498.3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</f>
        <v>8305.199999999999</v>
      </c>
      <c r="E33" s="3">
        <f>D33/D156*100</f>
        <v>1.0612459145103348</v>
      </c>
      <c r="F33" s="3">
        <f>D33/B33*100</f>
        <v>72.22980788464382</v>
      </c>
      <c r="G33" s="155">
        <f t="shared" si="0"/>
        <v>30.89410329281176</v>
      </c>
      <c r="H33" s="156">
        <f t="shared" si="4"/>
        <v>3193.1000000000004</v>
      </c>
      <c r="I33" s="36">
        <f t="shared" si="2"/>
        <v>18577.6</v>
      </c>
      <c r="J33" s="135"/>
    </row>
    <row r="34" spans="1:9" s="135" customFormat="1" ht="18">
      <c r="A34" s="89" t="s">
        <v>3</v>
      </c>
      <c r="B34" s="108">
        <f>4597.1+1249</f>
        <v>5846.1</v>
      </c>
      <c r="C34" s="109">
        <v>14255.8</v>
      </c>
      <c r="D34" s="91">
        <f>95.5+254.3+520.9+145.6+77.4+290.2+14+629.4+494.6+11.4+607.6+26.4+384.9+103.2+27.1+151.5+461.6+16.4+14.3-0.2</f>
        <v>4326.1</v>
      </c>
      <c r="E34" s="93">
        <f>D34/D33*100</f>
        <v>52.089052641718446</v>
      </c>
      <c r="F34" s="93">
        <f t="shared" si="3"/>
        <v>73.99976052411009</v>
      </c>
      <c r="G34" s="93">
        <f t="shared" si="0"/>
        <v>30.346245037107707</v>
      </c>
      <c r="H34" s="91">
        <f t="shared" si="4"/>
        <v>1520</v>
      </c>
      <c r="I34" s="91">
        <f t="shared" si="2"/>
        <v>9929.699999999999</v>
      </c>
    </row>
    <row r="35" spans="1:9" s="135" customFormat="1" ht="18">
      <c r="A35" s="89" t="s">
        <v>1</v>
      </c>
      <c r="B35" s="108">
        <f>22.5+1.9+27.5</f>
        <v>51.9</v>
      </c>
      <c r="C35" s="109">
        <v>87.1</v>
      </c>
      <c r="D35" s="91">
        <f>10+2+7.5+3+1.9</f>
        <v>24.4</v>
      </c>
      <c r="E35" s="93">
        <f>D35/D33*100</f>
        <v>0.29379184125608054</v>
      </c>
      <c r="F35" s="93">
        <f t="shared" si="3"/>
        <v>47.01348747591522</v>
      </c>
      <c r="G35" s="93">
        <f t="shared" si="0"/>
        <v>28.013777267508612</v>
      </c>
      <c r="H35" s="91">
        <f t="shared" si="4"/>
        <v>27.5</v>
      </c>
      <c r="I35" s="91">
        <f t="shared" si="2"/>
        <v>62.699999999999996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1.1+273.8+98.4+76.8+0.5+2.1+0.3+6.6+52.2+342.8+0.4+3.3</f>
        <v>858.3000000000001</v>
      </c>
      <c r="E36" s="93">
        <f>D36/D33*100</f>
        <v>10.33448923565959</v>
      </c>
      <c r="F36" s="93">
        <f t="shared" si="3"/>
        <v>74.98034419498559</v>
      </c>
      <c r="G36" s="93">
        <f t="shared" si="0"/>
        <v>41.110259603410285</v>
      </c>
      <c r="H36" s="91">
        <f t="shared" si="4"/>
        <v>286.4</v>
      </c>
      <c r="I36" s="91">
        <f t="shared" si="2"/>
        <v>1229.5</v>
      </c>
    </row>
    <row r="37" spans="1:9" s="84" customFormat="1" ht="18.75">
      <c r="A37" s="149" t="s">
        <v>7</v>
      </c>
      <c r="B37" s="119">
        <v>337.8</v>
      </c>
      <c r="C37" s="120">
        <v>1082.6</v>
      </c>
      <c r="D37" s="94">
        <f>38.7+2+2.3+2.6+2.1+1.9+12.2+7.5+2.4+10+18.2+1.9+7.4-0.2</f>
        <v>109.00000000000001</v>
      </c>
      <c r="E37" s="96">
        <f>D37/D33*100</f>
        <v>1.3124307662669175</v>
      </c>
      <c r="F37" s="96">
        <f t="shared" si="3"/>
        <v>32.267613972764956</v>
      </c>
      <c r="G37" s="96">
        <f t="shared" si="0"/>
        <v>10.068353962682433</v>
      </c>
      <c r="H37" s="87">
        <f t="shared" si="4"/>
        <v>228.8</v>
      </c>
      <c r="I37" s="94">
        <f t="shared" si="2"/>
        <v>973.5999999999999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0.6140731108221357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4004.2999999999993</v>
      </c>
      <c r="C39" s="108">
        <f>C33-C34-C36-C37-C35-C38</f>
        <v>9165</v>
      </c>
      <c r="D39" s="108">
        <f>D33-D34-D36-D37-D35-D38</f>
        <v>2936.3999999999983</v>
      </c>
      <c r="E39" s="93">
        <f>D39/D33*100</f>
        <v>35.35616240427682</v>
      </c>
      <c r="F39" s="93">
        <f t="shared" si="3"/>
        <v>73.33116899333214</v>
      </c>
      <c r="G39" s="93">
        <f t="shared" si="0"/>
        <v>32.03927986906708</v>
      </c>
      <c r="H39" s="91">
        <f t="shared" si="4"/>
        <v>1067.900000000001</v>
      </c>
      <c r="I39" s="91">
        <f t="shared" si="2"/>
        <v>6228.600000000002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18+9.7+7.2+11.6+18.4+18.7+25.1+13.5+2.2+2+16.6+22.9+12+21+7.7+15.6+10+15+10+0.1</f>
        <v>257.30000000000007</v>
      </c>
      <c r="E43" s="3">
        <f>D43/D156*100</f>
        <v>0.03287802506905423</v>
      </c>
      <c r="F43" s="3">
        <f>D43/B43*100</f>
        <v>64.9747474747475</v>
      </c>
      <c r="G43" s="3">
        <f t="shared" si="0"/>
        <v>26.252423222120196</v>
      </c>
      <c r="H43" s="156">
        <f t="shared" si="4"/>
        <v>138.69999999999993</v>
      </c>
      <c r="I43" s="36">
        <f t="shared" si="2"/>
        <v>722.8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346.4+682.6-0.1+14.1+556.7+0.1+721.1+127.1+71.4+15.4+390.3+13.9+56.1+905.8+4.8+61.3+2.9+439.8+0.3+42+847.9+8.3+402.3+0.1+20.1</f>
        <v>5730.700000000002</v>
      </c>
      <c r="E46" s="3">
        <f>D46/D156*100</f>
        <v>0.7322739924727133</v>
      </c>
      <c r="F46" s="3">
        <f>D46/B46*100</f>
        <v>81.68393745456622</v>
      </c>
      <c r="G46" s="3">
        <f aca="true" t="shared" si="5" ref="G46:G78">D46/C46*100</f>
        <v>34.22927828647542</v>
      </c>
      <c r="H46" s="36">
        <f>B46-D46</f>
        <v>1284.9999999999982</v>
      </c>
      <c r="I46" s="36">
        <f aca="true" t="shared" si="6" ref="I46:I79">C46-D46</f>
        <v>11011.399999999998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332.5+633.1+14.1+510.1+691.2+14.1+377.2-0.1+896.5+425+839.9+7+383.6+0.2</f>
        <v>5124.4</v>
      </c>
      <c r="E47" s="93">
        <f>D47/D46*100</f>
        <v>89.42014064599435</v>
      </c>
      <c r="F47" s="93">
        <f aca="true" t="shared" si="7" ref="F47:F76">D47/B47*100</f>
        <v>83.42124112782446</v>
      </c>
      <c r="G47" s="93">
        <f t="shared" si="5"/>
        <v>33.556633859170056</v>
      </c>
      <c r="H47" s="91">
        <f aca="true" t="shared" si="8" ref="H47:H76">B47-D47</f>
        <v>1018.3999999999996</v>
      </c>
      <c r="I47" s="91">
        <f t="shared" si="6"/>
        <v>10146.5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</f>
        <v>29</v>
      </c>
      <c r="E49" s="93">
        <f>D49/D46*100</f>
        <v>0.5060463817683702</v>
      </c>
      <c r="F49" s="93">
        <f t="shared" si="7"/>
        <v>68.55791962174942</v>
      </c>
      <c r="G49" s="93">
        <f t="shared" si="5"/>
        <v>27.281279397930387</v>
      </c>
      <c r="H49" s="91">
        <f t="shared" si="8"/>
        <v>13.299999999999997</v>
      </c>
      <c r="I49" s="91">
        <f t="shared" si="6"/>
        <v>77.3</v>
      </c>
    </row>
    <row r="50" spans="1:9" s="135" customFormat="1" ht="18">
      <c r="A50" s="89" t="s">
        <v>0</v>
      </c>
      <c r="B50" s="108">
        <f>614.3+74.9</f>
        <v>689.1999999999999</v>
      </c>
      <c r="C50" s="109">
        <v>998.4</v>
      </c>
      <c r="D50" s="91">
        <f>13.9+43.7+37.9+3.3+112.6+65.7+2.1+15.6+56.1+2.7+37.7+0.1+42+5.3+1.3+11.6+20.1</f>
        <v>471.7000000000001</v>
      </c>
      <c r="E50" s="93">
        <f>D50/D46*100</f>
        <v>8.231106147591044</v>
      </c>
      <c r="F50" s="93">
        <f t="shared" si="7"/>
        <v>68.44167150319213</v>
      </c>
      <c r="G50" s="93">
        <f t="shared" si="5"/>
        <v>47.24559294871796</v>
      </c>
      <c r="H50" s="91">
        <f t="shared" si="8"/>
        <v>217.49999999999983</v>
      </c>
      <c r="I50" s="91">
        <f t="shared" si="6"/>
        <v>526.6999999999998</v>
      </c>
    </row>
    <row r="51" spans="1:9" s="135" customFormat="1" ht="18.75" thickBot="1">
      <c r="A51" s="89" t="s">
        <v>25</v>
      </c>
      <c r="B51" s="109">
        <f>B46-B47-B50-B49-B48</f>
        <v>140.5000000000006</v>
      </c>
      <c r="C51" s="109">
        <f>C46-C47-C50-C49-C48</f>
        <v>364.8999999999989</v>
      </c>
      <c r="D51" s="109">
        <f>D46-D47-D50-D49-D48</f>
        <v>105.6000000000019</v>
      </c>
      <c r="E51" s="93">
        <f>D51/D46*100</f>
        <v>1.8427068246462361</v>
      </c>
      <c r="F51" s="93">
        <f t="shared" si="7"/>
        <v>75.16014234875547</v>
      </c>
      <c r="G51" s="93">
        <f t="shared" si="5"/>
        <v>28.939435461770955</v>
      </c>
      <c r="H51" s="91">
        <f t="shared" si="8"/>
        <v>34.8999999999987</v>
      </c>
      <c r="I51" s="91">
        <f t="shared" si="6"/>
        <v>259.299999999997</v>
      </c>
    </row>
    <row r="52" spans="1:10" ht="18.75" thickBot="1">
      <c r="A52" s="18" t="s">
        <v>4</v>
      </c>
      <c r="B52" s="34">
        <v>23530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</f>
        <v>14760</v>
      </c>
      <c r="E52" s="3">
        <f>D52/D156*100</f>
        <v>1.886046055263274</v>
      </c>
      <c r="F52" s="3">
        <f>D52/B52*100</f>
        <v>62.728431789205274</v>
      </c>
      <c r="G52" s="3">
        <f t="shared" si="5"/>
        <v>27.873353753649404</v>
      </c>
      <c r="H52" s="36">
        <f>B52-D52</f>
        <v>8770</v>
      </c>
      <c r="I52" s="36">
        <f t="shared" si="6"/>
        <v>38193.8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721.7+980.4+865.2+984.4+270.7+792.3+9.9+66.7+1210.9+835.2+313.7+945.1+17.3+739.5</f>
        <v>8753</v>
      </c>
      <c r="E53" s="93">
        <f>D53/D52*100</f>
        <v>59.30216802168021</v>
      </c>
      <c r="F53" s="93">
        <f t="shared" si="7"/>
        <v>75.7363375211989</v>
      </c>
      <c r="G53" s="93">
        <f t="shared" si="5"/>
        <v>33.717387201029275</v>
      </c>
      <c r="H53" s="91">
        <f t="shared" si="8"/>
        <v>2804.2000000000007</v>
      </c>
      <c r="I53" s="91">
        <f t="shared" si="6"/>
        <v>17206.9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1865.1</v>
      </c>
      <c r="C55" s="109">
        <f>4332.1-250</f>
        <v>4082.1000000000004</v>
      </c>
      <c r="D55" s="91">
        <f>3.2+7.6+9.6+11.4+10.1+24.7+6.6+7.8+2.3+6.6+70.1+102.1+3.2+185.8+105+116.2+245</f>
        <v>917.3</v>
      </c>
      <c r="E55" s="93">
        <f>D55/D52*100</f>
        <v>6.214769647696476</v>
      </c>
      <c r="F55" s="93">
        <f t="shared" si="7"/>
        <v>49.18234947187818</v>
      </c>
      <c r="G55" s="93">
        <f t="shared" si="5"/>
        <v>22.471277038779057</v>
      </c>
      <c r="H55" s="91">
        <f t="shared" si="8"/>
        <v>947.8</v>
      </c>
      <c r="I55" s="91">
        <f t="shared" si="6"/>
        <v>3164.8</v>
      </c>
    </row>
    <row r="56" spans="1:9" s="135" customFormat="1" ht="18">
      <c r="A56" s="89" t="s">
        <v>0</v>
      </c>
      <c r="B56" s="108">
        <v>735.7</v>
      </c>
      <c r="C56" s="109">
        <f>1406.6+3.9</f>
        <v>1410.5</v>
      </c>
      <c r="D56" s="91">
        <f>0.3+1.2+21.4+80.5+2.4+14.5+22.9+268+5.9+0.1+8.8+0.5+18.5+22.5+0.1+5.1+69.1+23+1.1</f>
        <v>565.9000000000001</v>
      </c>
      <c r="E56" s="93">
        <f>D56/D52*100</f>
        <v>3.8340108401084017</v>
      </c>
      <c r="F56" s="93">
        <f t="shared" si="7"/>
        <v>76.91994019301347</v>
      </c>
      <c r="G56" s="93">
        <f t="shared" si="5"/>
        <v>40.12052463665368</v>
      </c>
      <c r="H56" s="91">
        <f t="shared" si="8"/>
        <v>169.79999999999995</v>
      </c>
      <c r="I56" s="91">
        <f t="shared" si="6"/>
        <v>844.5999999999999</v>
      </c>
    </row>
    <row r="57" spans="1:9" s="135" customFormat="1" ht="18">
      <c r="A57" s="89" t="s">
        <v>12</v>
      </c>
      <c r="B57" s="108">
        <v>1524</v>
      </c>
      <c r="C57" s="109">
        <f>4640-960</f>
        <v>3680</v>
      </c>
      <c r="D57" s="109">
        <f>227+242+245</f>
        <v>714</v>
      </c>
      <c r="E57" s="93">
        <f>D57/D52*100</f>
        <v>4.837398373983739</v>
      </c>
      <c r="F57" s="93">
        <f>D57/B57*100</f>
        <v>46.8503937007874</v>
      </c>
      <c r="G57" s="93">
        <f>D57/C57*100</f>
        <v>19.402173913043477</v>
      </c>
      <c r="H57" s="91">
        <f t="shared" si="8"/>
        <v>810</v>
      </c>
      <c r="I57" s="91">
        <f t="shared" si="6"/>
        <v>2966</v>
      </c>
    </row>
    <row r="58" spans="1:9" s="135" customFormat="1" ht="18.75" thickBot="1">
      <c r="A58" s="89" t="s">
        <v>25</v>
      </c>
      <c r="B58" s="109">
        <f>B52-B53-B56-B55-B54-B57</f>
        <v>7847.999999999998</v>
      </c>
      <c r="C58" s="109">
        <f>C52-C53-C56-C55-C54-C57</f>
        <v>17804.9</v>
      </c>
      <c r="D58" s="109">
        <f>D52-D53-D56-D55-D54-D57</f>
        <v>3809.8</v>
      </c>
      <c r="E58" s="93">
        <f>D58/D52*100</f>
        <v>25.81165311653117</v>
      </c>
      <c r="F58" s="93">
        <f t="shared" si="7"/>
        <v>48.5448521916412</v>
      </c>
      <c r="G58" s="93">
        <f t="shared" si="5"/>
        <v>21.397480468859694</v>
      </c>
      <c r="H58" s="91">
        <f>B58-D58</f>
        <v>4038.199999999998</v>
      </c>
      <c r="I58" s="91">
        <f>C58-D58</f>
        <v>13995.100000000002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2490.3</v>
      </c>
      <c r="C60" s="35">
        <v>10268.5</v>
      </c>
      <c r="D60" s="36">
        <f>80.6+106+88.7+4.1+0.3+50.7+49.2+44+180.6+100.8+125+0.6+0.8+205.4-0.2+30.8+60.6+59.8+0.5+2.3+86.2+133.9+48.6-0.1</f>
        <v>1459.1999999999998</v>
      </c>
      <c r="E60" s="3">
        <f>D60/D156*100</f>
        <v>0.18645788643903585</v>
      </c>
      <c r="F60" s="3">
        <f>D60/B60*100</f>
        <v>58.5953499578364</v>
      </c>
      <c r="G60" s="3">
        <f t="shared" si="5"/>
        <v>14.210449432731167</v>
      </c>
      <c r="H60" s="36">
        <f>B60-D60</f>
        <v>1031.1000000000004</v>
      </c>
      <c r="I60" s="36">
        <f t="shared" si="6"/>
        <v>8809.3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80.6+106+88.7+4.1+50.7+38.1+180.6+95.6+203.1+54.2+59.8+86.2+109.7+0.1</f>
        <v>1157.5</v>
      </c>
      <c r="E61" s="93">
        <f>D61/D60*100</f>
        <v>79.32428728070177</v>
      </c>
      <c r="F61" s="93">
        <f t="shared" si="7"/>
        <v>78.25175770686857</v>
      </c>
      <c r="G61" s="93">
        <f t="shared" si="5"/>
        <v>31.914306983925666</v>
      </c>
      <c r="H61" s="91">
        <f t="shared" si="8"/>
        <v>321.70000000000005</v>
      </c>
      <c r="I61" s="91">
        <f t="shared" si="6"/>
        <v>2469.4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9.6+44+118.7+0.1+30.8+0.2+16.8+0.1</f>
        <v>220.3</v>
      </c>
      <c r="E63" s="93">
        <f>D63/D60*100</f>
        <v>15.09731359649123</v>
      </c>
      <c r="F63" s="93">
        <f t="shared" si="7"/>
        <v>70.7904884318766</v>
      </c>
      <c r="G63" s="93">
        <f t="shared" si="5"/>
        <v>46.34967389017463</v>
      </c>
      <c r="H63" s="91">
        <f t="shared" si="8"/>
        <v>90.90000000000003</v>
      </c>
      <c r="I63" s="91">
        <f t="shared" si="6"/>
        <v>255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279.9000000000001</v>
      </c>
      <c r="C65" s="109">
        <f>C60-C61-C63-C64-C62</f>
        <v>897.6000000000004</v>
      </c>
      <c r="D65" s="109">
        <f>D60-D61-D63-D64-D62</f>
        <v>81.3999999999998</v>
      </c>
      <c r="E65" s="93">
        <f>D65/D60*100</f>
        <v>5.578399122807005</v>
      </c>
      <c r="F65" s="93">
        <f t="shared" si="7"/>
        <v>29.081814933904887</v>
      </c>
      <c r="G65" s="93">
        <f t="shared" si="5"/>
        <v>9.068627450980367</v>
      </c>
      <c r="H65" s="91">
        <f t="shared" si="8"/>
        <v>198.50000000000028</v>
      </c>
      <c r="I65" s="91">
        <f t="shared" si="6"/>
        <v>816.2000000000005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280.1</v>
      </c>
      <c r="C70" s="35">
        <f>C71+C72</f>
        <v>473.1</v>
      </c>
      <c r="D70" s="36">
        <f>D71+D72</f>
        <v>197.70000000000002</v>
      </c>
      <c r="E70" s="27">
        <f>D70/D156*100</f>
        <v>0.025262283545091416</v>
      </c>
      <c r="F70" s="3">
        <f>D70/B70*100</f>
        <v>70.581935023206</v>
      </c>
      <c r="G70" s="3">
        <f t="shared" si="5"/>
        <v>41.78820545339252</v>
      </c>
      <c r="H70" s="36">
        <f>B70-D70</f>
        <v>82.4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62.8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48.40764331210191</v>
      </c>
      <c r="G72" s="93">
        <f t="shared" si="5"/>
        <v>11.884284597341674</v>
      </c>
      <c r="H72" s="91">
        <f t="shared" si="8"/>
        <v>32.4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93669.3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</f>
        <v>70902.40000000001</v>
      </c>
      <c r="E92" s="3">
        <f>D92/D156*100</f>
        <v>9.059972346117803</v>
      </c>
      <c r="F92" s="3">
        <f aca="true" t="shared" si="11" ref="F92:F98">D92/B92*100</f>
        <v>75.69438439275196</v>
      </c>
      <c r="G92" s="3">
        <f t="shared" si="9"/>
        <v>33.83865283767351</v>
      </c>
      <c r="H92" s="36">
        <f aca="true" t="shared" si="12" ref="H92:H98">B92-D92</f>
        <v>22766.899999999994</v>
      </c>
      <c r="I92" s="36">
        <f t="shared" si="10"/>
        <v>138628.39999999997</v>
      </c>
      <c r="J92" s="135"/>
    </row>
    <row r="93" spans="1:9" s="135" customFormat="1" ht="21.75" customHeight="1">
      <c r="A93" s="89" t="s">
        <v>3</v>
      </c>
      <c r="B93" s="108">
        <v>88193.9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</f>
        <v>67264.59999999999</v>
      </c>
      <c r="E93" s="93">
        <f>D93/D92*100</f>
        <v>94.86928510177368</v>
      </c>
      <c r="F93" s="93">
        <f t="shared" si="11"/>
        <v>76.26899366055927</v>
      </c>
      <c r="G93" s="93">
        <f t="shared" si="9"/>
        <v>34.23845765431193</v>
      </c>
      <c r="H93" s="91">
        <f t="shared" si="12"/>
        <v>20929.300000000003</v>
      </c>
      <c r="I93" s="91">
        <f t="shared" si="10"/>
        <v>129194.60000000002</v>
      </c>
    </row>
    <row r="94" spans="1:9" s="135" customFormat="1" ht="18">
      <c r="A94" s="89" t="s">
        <v>23</v>
      </c>
      <c r="B94" s="157">
        <v>1148.1</v>
      </c>
      <c r="C94" s="109">
        <v>2704.7</v>
      </c>
      <c r="D94" s="91">
        <f>10+5.9+981.6</f>
        <v>997.5</v>
      </c>
      <c r="E94" s="93">
        <f>D94/D92*100</f>
        <v>1.4068635194295254</v>
      </c>
      <c r="F94" s="93">
        <f t="shared" si="11"/>
        <v>86.88267572511106</v>
      </c>
      <c r="G94" s="93">
        <f t="shared" si="9"/>
        <v>36.88024549857655</v>
      </c>
      <c r="H94" s="91">
        <f t="shared" si="12"/>
        <v>150.5999999999999</v>
      </c>
      <c r="I94" s="91">
        <f t="shared" si="10"/>
        <v>1707.1999999999998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4327.300000000008</v>
      </c>
      <c r="C96" s="109">
        <f>C92-C93-C94-C95</f>
        <v>10366.899999999976</v>
      </c>
      <c r="D96" s="109">
        <f>D92-D93-D94-D95</f>
        <v>2640.3000000000175</v>
      </c>
      <c r="E96" s="93">
        <f>D96/D92*100</f>
        <v>3.723851378796793</v>
      </c>
      <c r="F96" s="93">
        <f t="shared" si="11"/>
        <v>61.01495158643987</v>
      </c>
      <c r="G96" s="93">
        <f>D96/C96*100</f>
        <v>25.4685585854983</v>
      </c>
      <c r="H96" s="91">
        <f t="shared" si="12"/>
        <v>1686.999999999991</v>
      </c>
      <c r="I96" s="91">
        <f>C96-D96</f>
        <v>7726.5999999999585</v>
      </c>
    </row>
    <row r="97" spans="1:10" ht="18.75">
      <c r="A97" s="75" t="s">
        <v>10</v>
      </c>
      <c r="B97" s="83">
        <f>37189-185.6+44.8-3000-2000+8855.4</f>
        <v>40903.600000000006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</f>
        <v>31433.999999999993</v>
      </c>
      <c r="E97" s="74">
        <f>D97/D156*100</f>
        <v>4.016664749400118</v>
      </c>
      <c r="F97" s="76">
        <f t="shared" si="11"/>
        <v>76.84898150774012</v>
      </c>
      <c r="G97" s="73">
        <f>D97/C97*100</f>
        <v>23.503971538615104</v>
      </c>
      <c r="H97" s="77">
        <f t="shared" si="12"/>
        <v>9469.600000000013</v>
      </c>
      <c r="I97" s="79">
        <f>C97-D97</f>
        <v>102305.1</v>
      </c>
      <c r="J97" s="135"/>
    </row>
    <row r="98" spans="1:9" s="135" customFormat="1" ht="18.75" thickBot="1">
      <c r="A98" s="111" t="s">
        <v>81</v>
      </c>
      <c r="B98" s="112">
        <f>6827.4-1000+1178.5</f>
        <v>7005.9</v>
      </c>
      <c r="C98" s="113">
        <v>16376.6</v>
      </c>
      <c r="D98" s="114">
        <f>101+2.6+598.7+1.6+2603.8+3.8+0.7+1149.5+2.1+129.3+1033.7+0.3</f>
        <v>5627.100000000001</v>
      </c>
      <c r="E98" s="115">
        <f>D98/D97*100</f>
        <v>17.90131704523765</v>
      </c>
      <c r="F98" s="116">
        <f t="shared" si="11"/>
        <v>80.31944503918128</v>
      </c>
      <c r="G98" s="117">
        <f>D98/C98*100</f>
        <v>34.360612092864216</v>
      </c>
      <c r="H98" s="118">
        <f t="shared" si="12"/>
        <v>1378.7999999999984</v>
      </c>
      <c r="I98" s="107">
        <f>C98-D98</f>
        <v>10749.5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v>29169.9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</f>
        <v>21171.500000000004</v>
      </c>
      <c r="E104" s="16">
        <f>D104/D156*100</f>
        <v>2.7053132831305158</v>
      </c>
      <c r="F104" s="16">
        <f>D104/B104*100</f>
        <v>72.57995399367157</v>
      </c>
      <c r="G104" s="16">
        <f aca="true" t="shared" si="13" ref="G104:G154">D104/C104*100</f>
        <v>28.724294798652483</v>
      </c>
      <c r="H104" s="61">
        <f aca="true" t="shared" si="14" ref="H104:H154">B104-D104</f>
        <v>7998.399999999998</v>
      </c>
      <c r="I104" s="61">
        <f aca="true" t="shared" si="15" ref="I104:I154">C104-D104</f>
        <v>52534.40000000001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v>19.3</v>
      </c>
      <c r="E105" s="102">
        <f>D105/D104*100</f>
        <v>0.0911602862338521</v>
      </c>
      <c r="F105" s="93">
        <f>D105/B105*100</f>
        <v>11.833231146535867</v>
      </c>
      <c r="G105" s="102">
        <f>D105/C105*100</f>
        <v>3.550404709345107</v>
      </c>
      <c r="H105" s="101">
        <f t="shared" si="14"/>
        <v>143.79999999999998</v>
      </c>
      <c r="I105" s="101">
        <f t="shared" si="15"/>
        <v>524.3000000000001</v>
      </c>
    </row>
    <row r="106" spans="1:9" s="135" customFormat="1" ht="18">
      <c r="A106" s="103" t="s">
        <v>46</v>
      </c>
      <c r="B106" s="90">
        <v>25847.3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</f>
        <v>20374.1</v>
      </c>
      <c r="E106" s="93">
        <f>D106/D104*100</f>
        <v>96.23361594596507</v>
      </c>
      <c r="F106" s="93">
        <f aca="true" t="shared" si="16" ref="F106:F154">D106/B106*100</f>
        <v>78.82486758771708</v>
      </c>
      <c r="G106" s="93">
        <f t="shared" si="13"/>
        <v>31.059120885151632</v>
      </c>
      <c r="H106" s="91">
        <f t="shared" si="14"/>
        <v>5473.200000000001</v>
      </c>
      <c r="I106" s="91">
        <f t="shared" si="15"/>
        <v>45223.700000000004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3159.5000000000036</v>
      </c>
      <c r="C108" s="105">
        <f>C104-C105-C106</f>
        <v>7564.5</v>
      </c>
      <c r="D108" s="105">
        <f>D104-D105-D106</f>
        <v>778.1000000000058</v>
      </c>
      <c r="E108" s="106">
        <f>D108/D104*100</f>
        <v>3.67522376780108</v>
      </c>
      <c r="F108" s="106">
        <f t="shared" si="16"/>
        <v>24.62731444848884</v>
      </c>
      <c r="G108" s="106">
        <f t="shared" si="13"/>
        <v>10.286205301077478</v>
      </c>
      <c r="H108" s="107">
        <f t="shared" si="14"/>
        <v>2381.399999999998</v>
      </c>
      <c r="I108" s="107">
        <f t="shared" si="15"/>
        <v>6786.399999999994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210245.89999999997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190882.58516999998</v>
      </c>
      <c r="E109" s="64">
        <f>D109/D156*100</f>
        <v>24.39114815571371</v>
      </c>
      <c r="F109" s="64">
        <f>D109/B109*100</f>
        <v>90.7901581766874</v>
      </c>
      <c r="G109" s="64">
        <f t="shared" si="13"/>
        <v>29.616409262263804</v>
      </c>
      <c r="H109" s="63">
        <f t="shared" si="14"/>
        <v>19363.31482999999</v>
      </c>
      <c r="I109" s="63">
        <f t="shared" si="15"/>
        <v>453633.71483000007</v>
      </c>
      <c r="J109" s="97"/>
    </row>
    <row r="110" spans="1:9" s="135" customFormat="1" ht="37.5">
      <c r="A110" s="150" t="s">
        <v>50</v>
      </c>
      <c r="B110" s="151">
        <v>2164</v>
      </c>
      <c r="C110" s="131">
        <v>4983.7</v>
      </c>
      <c r="D110" s="85">
        <f>1.8+140.5+138.5+0.9+33+80.9+13.3+0.1+53.3+109+1.4+124.9+19.8+24.9+9+3.6+91.3+61.8+18.7+59+14.7+34.7+0.1+2.2+3.8+2.1+129.5+15.3+0.5-0.3</f>
        <v>1188.2999999999997</v>
      </c>
      <c r="E110" s="86">
        <f>D110/D109*100</f>
        <v>0.6225292888514162</v>
      </c>
      <c r="F110" s="86">
        <f t="shared" si="16"/>
        <v>54.91219963031422</v>
      </c>
      <c r="G110" s="86">
        <f t="shared" si="13"/>
        <v>23.843730561630913</v>
      </c>
      <c r="H110" s="87">
        <f t="shared" si="14"/>
        <v>975.7000000000003</v>
      </c>
      <c r="I110" s="87">
        <f t="shared" si="15"/>
        <v>3795.4</v>
      </c>
    </row>
    <row r="111" spans="1:9" s="135" customFormat="1" ht="18">
      <c r="A111" s="89" t="s">
        <v>23</v>
      </c>
      <c r="B111" s="90">
        <v>1072.2</v>
      </c>
      <c r="C111" s="91">
        <v>2332.2</v>
      </c>
      <c r="D111" s="92">
        <f>2.4+138.5+0.9+33.1+80.9+53.3+1.8+1.1+124.9+24.9+6.2+38.5+59+14.7+33.9+0.6</f>
        <v>614.7</v>
      </c>
      <c r="E111" s="93">
        <f>D111/D110*100</f>
        <v>51.729361272405974</v>
      </c>
      <c r="F111" s="93">
        <f t="shared" si="16"/>
        <v>57.33072188024623</v>
      </c>
      <c r="G111" s="93">
        <f t="shared" si="13"/>
        <v>26.35708772832519</v>
      </c>
      <c r="H111" s="91">
        <f t="shared" si="14"/>
        <v>457.5</v>
      </c>
      <c r="I111" s="91">
        <f t="shared" si="15"/>
        <v>1717.4999999999998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25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25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2520.5</v>
      </c>
      <c r="C116" s="87">
        <v>5785.2</v>
      </c>
      <c r="D116" s="85">
        <f>187.7+10.4+531.5+38.4+44.9+0.1+53.3+13.7+14.6+4.3+409.7+22.6+33.2+12.9+10.1+431+0.1</f>
        <v>1818.4999999999998</v>
      </c>
      <c r="E116" s="86">
        <f>D116/D109*100</f>
        <v>0.9526798887286884</v>
      </c>
      <c r="F116" s="86">
        <f t="shared" si="16"/>
        <v>72.14838325729022</v>
      </c>
      <c r="G116" s="86">
        <f t="shared" si="13"/>
        <v>31.433658300490908</v>
      </c>
      <c r="H116" s="87">
        <f t="shared" si="14"/>
        <v>702.0000000000002</v>
      </c>
      <c r="I116" s="87">
        <f t="shared" si="15"/>
        <v>3966.7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507.7</v>
      </c>
      <c r="C121" s="94">
        <v>1024.8</v>
      </c>
      <c r="D121" s="85">
        <f>80.5+0.2+38.8+80.5+0.8+10+10.3+80.5+16.8+0.3+4+80.5+10</f>
        <v>413.20000000000005</v>
      </c>
      <c r="E121" s="86">
        <f>D121/D109*100</f>
        <v>0.2164681495863042</v>
      </c>
      <c r="F121" s="86">
        <f t="shared" si="16"/>
        <v>81.386645656884</v>
      </c>
      <c r="G121" s="86">
        <f t="shared" si="13"/>
        <v>40.32006245121</v>
      </c>
      <c r="H121" s="87">
        <f t="shared" si="14"/>
        <v>94.49999999999994</v>
      </c>
      <c r="I121" s="87">
        <f t="shared" si="15"/>
        <v>611.5999999999999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</f>
        <v>322.1</v>
      </c>
      <c r="E122" s="93">
        <f>D122/D121*100</f>
        <v>77.95256534365924</v>
      </c>
      <c r="F122" s="93">
        <f t="shared" si="16"/>
        <v>80.00496770988575</v>
      </c>
      <c r="G122" s="93">
        <f t="shared" si="13"/>
        <v>44.445977645922454</v>
      </c>
      <c r="H122" s="91">
        <f t="shared" si="14"/>
        <v>80.5</v>
      </c>
      <c r="I122" s="91">
        <f t="shared" si="15"/>
        <v>402.6</v>
      </c>
    </row>
    <row r="123" spans="1:9" s="97" customFormat="1" ht="18.75">
      <c r="A123" s="152" t="s">
        <v>102</v>
      </c>
      <c r="B123" s="153">
        <v>115</v>
      </c>
      <c r="C123" s="94">
        <v>347</v>
      </c>
      <c r="D123" s="85">
        <f>34.5+13.8</f>
        <v>48.3</v>
      </c>
      <c r="E123" s="86">
        <f>D123/D109*100</f>
        <v>0.025303513129279986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9" s="97" customFormat="1" ht="37.5">
      <c r="A127" s="152" t="s">
        <v>93</v>
      </c>
      <c r="B127" s="153">
        <v>10551.3</v>
      </c>
      <c r="C127" s="94">
        <f>6156.2+17413.5</f>
        <v>23569.7</v>
      </c>
      <c r="D127" s="95">
        <f>871.9+408.1+585.9+900.5+901.8+879.7+893+994.8+887.7+852.4+0.1</f>
        <v>8175.9</v>
      </c>
      <c r="E127" s="96">
        <f>D127/D109*100</f>
        <v>4.283208964672469</v>
      </c>
      <c r="F127" s="86">
        <f t="shared" si="16"/>
        <v>77.48713428677036</v>
      </c>
      <c r="G127" s="86">
        <f t="shared" si="13"/>
        <v>34.68818016351502</v>
      </c>
      <c r="H127" s="87">
        <f t="shared" si="14"/>
        <v>2375.3999999999996</v>
      </c>
      <c r="I127" s="87">
        <f t="shared" si="15"/>
        <v>15393.800000000001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359.5</v>
      </c>
      <c r="C129" s="94">
        <v>483</v>
      </c>
      <c r="D129" s="95">
        <v>2.2</v>
      </c>
      <c r="E129" s="96">
        <f>D129/D109*100</f>
        <v>0.001152540970691842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248.5</v>
      </c>
      <c r="C132" s="94">
        <v>1003.9</v>
      </c>
      <c r="D132" s="95">
        <f>7.7+12.9+2.8+0.3+0.9+48+9.2+16+18.7+7+7.7+1.3+0.4+12+8.8+4.3</f>
        <v>158.00000000000003</v>
      </c>
      <c r="E132" s="96">
        <f>D132/D109*100</f>
        <v>0.08277339698605049</v>
      </c>
      <c r="F132" s="86">
        <f t="shared" si="16"/>
        <v>63.58148893360163</v>
      </c>
      <c r="G132" s="86">
        <f t="shared" si="13"/>
        <v>15.73861938440084</v>
      </c>
      <c r="H132" s="87">
        <f t="shared" si="14"/>
        <v>90.49999999999997</v>
      </c>
      <c r="I132" s="87">
        <f t="shared" si="15"/>
        <v>845.9</v>
      </c>
      <c r="M132" s="88"/>
    </row>
    <row r="133" spans="1:13" s="98" customFormat="1" ht="18">
      <c r="A133" s="89" t="s">
        <v>86</v>
      </c>
      <c r="B133" s="90">
        <v>101.9</v>
      </c>
      <c r="C133" s="91">
        <v>553.3</v>
      </c>
      <c r="D133" s="92">
        <f>7.7+48+7.7+7.7+7.7</f>
        <v>78.80000000000001</v>
      </c>
      <c r="E133" s="93">
        <f>D133/D132*100</f>
        <v>49.87341772151899</v>
      </c>
      <c r="F133" s="93">
        <f>D133/B133*100</f>
        <v>77.3307163886163</v>
      </c>
      <c r="G133" s="93">
        <f t="shared" si="13"/>
        <v>14.241821796493767</v>
      </c>
      <c r="H133" s="91">
        <f t="shared" si="14"/>
        <v>23.099999999999994</v>
      </c>
      <c r="I133" s="91">
        <f t="shared" si="15"/>
        <v>474.49999999999994</v>
      </c>
      <c r="M133" s="128"/>
    </row>
    <row r="134" spans="1:9" s="97" customFormat="1" ht="37.5">
      <c r="A134" s="152" t="s">
        <v>101</v>
      </c>
      <c r="B134" s="153">
        <v>25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25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1235.5</v>
      </c>
      <c r="C138" s="94">
        <v>2964.5</v>
      </c>
      <c r="D138" s="95">
        <f>203+174+113.5+76.2</f>
        <v>566.7</v>
      </c>
      <c r="E138" s="96">
        <f>D138/D109*100</f>
        <v>0.29688407640503045</v>
      </c>
      <c r="F138" s="86">
        <f t="shared" si="16"/>
        <v>45.86806960744638</v>
      </c>
      <c r="G138" s="86">
        <f t="shared" si="13"/>
        <v>19.11620846685782</v>
      </c>
      <c r="H138" s="87">
        <f t="shared" si="14"/>
        <v>668.8</v>
      </c>
      <c r="I138" s="87">
        <f t="shared" si="15"/>
        <v>2397.8</v>
      </c>
    </row>
    <row r="139" spans="1:9" s="97" customFormat="1" ht="39" customHeight="1">
      <c r="A139" s="152" t="s">
        <v>52</v>
      </c>
      <c r="B139" s="153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89" t="s">
        <v>86</v>
      </c>
      <c r="B140" s="90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290.9</v>
      </c>
      <c r="C141" s="94">
        <v>642.9</v>
      </c>
      <c r="D141" s="95">
        <f>3.4+29.8+0.5+0.6+0.5+7+95+1+3.4+1.6+21.9+0.5+0.2</f>
        <v>165.4</v>
      </c>
      <c r="E141" s="96">
        <f>D141/D109*100</f>
        <v>0.08665012570565031</v>
      </c>
      <c r="F141" s="86">
        <f>D141/B141*100</f>
        <v>56.85802681333792</v>
      </c>
      <c r="G141" s="86">
        <f>D141/C141*100</f>
        <v>25.727173743972624</v>
      </c>
      <c r="H141" s="87">
        <f t="shared" si="14"/>
        <v>125.49999999999997</v>
      </c>
      <c r="I141" s="87">
        <f t="shared" si="15"/>
        <v>477.5</v>
      </c>
    </row>
    <row r="142" spans="1:9" s="98" customFormat="1" ht="18">
      <c r="A142" s="89" t="s">
        <v>23</v>
      </c>
      <c r="B142" s="90">
        <v>240.9</v>
      </c>
      <c r="C142" s="91">
        <v>524.9</v>
      </c>
      <c r="D142" s="92">
        <f>0.4+29.8+0.5+0.6+95+0.7+18.5+0.5</f>
        <v>146</v>
      </c>
      <c r="E142" s="93">
        <f>D142/D141*100</f>
        <v>88.27085852478838</v>
      </c>
      <c r="F142" s="93">
        <f t="shared" si="16"/>
        <v>60.60606060606061</v>
      </c>
      <c r="G142" s="93">
        <f>D142/C142*100</f>
        <v>27.81482187083254</v>
      </c>
      <c r="H142" s="91">
        <f t="shared" si="14"/>
        <v>94.9</v>
      </c>
      <c r="I142" s="91">
        <f t="shared" si="15"/>
        <v>378.9</v>
      </c>
    </row>
    <row r="143" spans="1:9" s="97" customFormat="1" ht="18.75">
      <c r="A143" s="152" t="s">
        <v>94</v>
      </c>
      <c r="B143" s="153">
        <v>897.2</v>
      </c>
      <c r="C143" s="94">
        <v>2262.8</v>
      </c>
      <c r="D143" s="95">
        <f>33.6+100.1+61.4+1.9+88.9+76.4+140.9+13.9+60.1+109.3+18.6</f>
        <v>705.0999999999999</v>
      </c>
      <c r="E143" s="96">
        <f>D143/D109*100</f>
        <v>0.36938938110673536</v>
      </c>
      <c r="F143" s="86">
        <f t="shared" si="16"/>
        <v>78.58894337940258</v>
      </c>
      <c r="G143" s="86">
        <f t="shared" si="13"/>
        <v>31.16050910376524</v>
      </c>
      <c r="H143" s="87">
        <f t="shared" si="14"/>
        <v>192.10000000000014</v>
      </c>
      <c r="I143" s="87">
        <f t="shared" si="15"/>
        <v>1557.7000000000003</v>
      </c>
    </row>
    <row r="144" spans="1:9" s="98" customFormat="1" ht="18">
      <c r="A144" s="154" t="s">
        <v>41</v>
      </c>
      <c r="B144" s="90">
        <v>679.2</v>
      </c>
      <c r="C144" s="91">
        <v>1867.4</v>
      </c>
      <c r="D144" s="92">
        <f>33.6+99.1+51.9+81.4+59+82.2+5.6+57.6+68.8+16.1-2.2</f>
        <v>553.1</v>
      </c>
      <c r="E144" s="93">
        <f>D144/D143*100</f>
        <v>78.44277407459937</v>
      </c>
      <c r="F144" s="93">
        <f t="shared" si="16"/>
        <v>81.43404004711425</v>
      </c>
      <c r="G144" s="93">
        <f t="shared" si="13"/>
        <v>29.618721216664884</v>
      </c>
      <c r="H144" s="91">
        <f t="shared" si="14"/>
        <v>126.10000000000002</v>
      </c>
      <c r="I144" s="91">
        <f t="shared" si="15"/>
        <v>1314.3000000000002</v>
      </c>
    </row>
    <row r="145" spans="1:9" s="98" customFormat="1" ht="18">
      <c r="A145" s="89" t="s">
        <v>23</v>
      </c>
      <c r="B145" s="90">
        <v>27.9</v>
      </c>
      <c r="C145" s="91">
        <v>48</v>
      </c>
      <c r="D145" s="92">
        <f>9.3+7.4+6+0.1+2.5</f>
        <v>25.300000000000004</v>
      </c>
      <c r="E145" s="93">
        <f>D145/D143*100</f>
        <v>3.5881435257410303</v>
      </c>
      <c r="F145" s="93">
        <f t="shared" si="16"/>
        <v>90.68100358422942</v>
      </c>
      <c r="G145" s="93">
        <f>D145/C145*100</f>
        <v>52.70833333333334</v>
      </c>
      <c r="H145" s="91">
        <f t="shared" si="14"/>
        <v>2.5999999999999943</v>
      </c>
      <c r="I145" s="91">
        <f t="shared" si="15"/>
        <v>22.699999999999996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0.2949457120452305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v>63866.9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</f>
        <v>56942.200000000004</v>
      </c>
      <c r="E148" s="96">
        <f>D148/D109*100</f>
        <v>29.83100839151319</v>
      </c>
      <c r="F148" s="86">
        <f t="shared" si="16"/>
        <v>89.15760746176815</v>
      </c>
      <c r="G148" s="86">
        <f t="shared" si="13"/>
        <v>38.35876114206879</v>
      </c>
      <c r="H148" s="87">
        <f t="shared" si="14"/>
        <v>6924.699999999997</v>
      </c>
      <c r="I148" s="87">
        <f t="shared" si="15"/>
        <v>91504.19999999998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22</v>
      </c>
      <c r="C150" s="94">
        <v>50</v>
      </c>
      <c r="D150" s="95">
        <f>1+0.7+0.3+0.3</f>
        <v>2.3</v>
      </c>
      <c r="E150" s="96">
        <f>D150/D111*100</f>
        <v>0.37416625996421016</v>
      </c>
      <c r="F150" s="86">
        <f>D150/B150*100</f>
        <v>10.454545454545453</v>
      </c>
      <c r="G150" s="86">
        <f>D150/C150*100</f>
        <v>4.6</v>
      </c>
      <c r="H150" s="87">
        <f>B150-D150</f>
        <v>19.7</v>
      </c>
      <c r="I150" s="87">
        <f>C150-D150</f>
        <v>47.7</v>
      </c>
    </row>
    <row r="151" spans="1:9" s="97" customFormat="1" ht="18.75">
      <c r="A151" s="152" t="s">
        <v>96</v>
      </c>
      <c r="B151" s="153">
        <v>29.5</v>
      </c>
      <c r="C151" s="94">
        <v>93.9</v>
      </c>
      <c r="D151" s="95">
        <f>29.5</f>
        <v>29.5</v>
      </c>
      <c r="E151" s="96">
        <f>D151/D109*100</f>
        <v>0.015454526652458793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f>185.6+4770+1572.6</f>
        <v>6528.200000000001</v>
      </c>
      <c r="C152" s="94">
        <f>509.5+13731.5</f>
        <v>14241</v>
      </c>
      <c r="D152" s="95">
        <f>469.6+898.6+871.8+55+430.7+600.4+36+430.7-0.1</f>
        <v>3792.7</v>
      </c>
      <c r="E152" s="96">
        <f>D152/D109*100</f>
        <v>1.9869282452467951</v>
      </c>
      <c r="F152" s="86">
        <f t="shared" si="16"/>
        <v>58.097178395269744</v>
      </c>
      <c r="G152" s="86">
        <f t="shared" si="13"/>
        <v>26.63225897057791</v>
      </c>
      <c r="H152" s="87">
        <f t="shared" si="14"/>
        <v>2735.500000000001</v>
      </c>
      <c r="I152" s="87">
        <f t="shared" si="15"/>
        <v>10448.3</v>
      </c>
    </row>
    <row r="153" spans="1:9" s="97" customFormat="1" ht="19.5" customHeight="1">
      <c r="A153" s="152" t="s">
        <v>48</v>
      </c>
      <c r="B153" s="153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48.08342525760439</v>
      </c>
      <c r="F153" s="86">
        <f t="shared" si="16"/>
        <v>99.99998384230612</v>
      </c>
      <c r="G153" s="86">
        <f t="shared" si="13"/>
        <v>24.963305575742666</v>
      </c>
      <c r="H153" s="87">
        <f t="shared" si="14"/>
        <v>0.014830000014626421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f>22641.6+5660.4</f>
        <v>28302</v>
      </c>
      <c r="C154" s="94">
        <v>67925</v>
      </c>
      <c r="D154" s="95">
        <f>1886.8+1886.8+1886.8+1886.8+1886.8+1886.8+1886.8+1886.8+1886.8+1886.8+1886.8+1886.8+1886.8</f>
        <v>24528.399999999994</v>
      </c>
      <c r="E154" s="96">
        <f>D154/D109*100</f>
        <v>12.84999361159899</v>
      </c>
      <c r="F154" s="86">
        <f t="shared" si="16"/>
        <v>86.66666666666664</v>
      </c>
      <c r="G154" s="86">
        <f t="shared" si="13"/>
        <v>36.11100478468899</v>
      </c>
      <c r="H154" s="87">
        <f t="shared" si="14"/>
        <v>3773.600000000006</v>
      </c>
      <c r="I154" s="87">
        <f t="shared" si="15"/>
        <v>43396.600000000006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212509.08516999998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1038560.5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782589.5851699997</v>
      </c>
      <c r="E156" s="25">
        <v>100</v>
      </c>
      <c r="F156" s="3">
        <f>D156/B156*100</f>
        <v>75.35329768174311</v>
      </c>
      <c r="G156" s="3">
        <f aca="true" t="shared" si="17" ref="G156:G162">D156/C156*100</f>
        <v>31.20394919701392</v>
      </c>
      <c r="H156" s="36">
        <f>B156-D156</f>
        <v>255970.91483000026</v>
      </c>
      <c r="I156" s="36">
        <f aca="true" t="shared" si="18" ref="I156:I162">C156-D156</f>
        <v>1725392.9148300006</v>
      </c>
      <c r="K156" s="136">
        <f>D156-114199.9-202905.8-214631.3-204051</f>
        <v>46801.585169999744</v>
      </c>
    </row>
    <row r="157" spans="1:9" ht="18.75">
      <c r="A157" s="15" t="s">
        <v>5</v>
      </c>
      <c r="B157" s="47">
        <f>B8+B20+B34+B53+B61+B93+B117+B122+B47+B144+B135+B105</f>
        <v>443376.4999999999</v>
      </c>
      <c r="C157" s="47">
        <f>C8+C20+C34+C53+C61+C93+C117+C122+C47+C144+C135+C105</f>
        <v>988150.6</v>
      </c>
      <c r="D157" s="47">
        <f>D8+D20+D34+D53+D61+D93+D117+D122+D47+D144+D135+D105</f>
        <v>316566.8999999999</v>
      </c>
      <c r="E157" s="6">
        <f>D157/D156*100</f>
        <v>40.45120277587555</v>
      </c>
      <c r="F157" s="6">
        <f aca="true" t="shared" si="19" ref="F157:F162">D157/B157*100</f>
        <v>71.39911565001754</v>
      </c>
      <c r="G157" s="6">
        <f t="shared" si="17"/>
        <v>32.03630094441069</v>
      </c>
      <c r="H157" s="48">
        <f aca="true" t="shared" si="20" ref="H157:H162">B157-D157</f>
        <v>126809.59999999998</v>
      </c>
      <c r="I157" s="58">
        <f t="shared" si="18"/>
        <v>671583.7000000001</v>
      </c>
    </row>
    <row r="158" spans="1:9" ht="18.75">
      <c r="A158" s="15" t="s">
        <v>0</v>
      </c>
      <c r="B158" s="87">
        <f>B11+B23+B36+B56+B63+B94+B50+B145+B111+B114+B98+B142+B131</f>
        <v>72985.99999999997</v>
      </c>
      <c r="C158" s="87">
        <f>C11+C23+C36+C56+C63+C94+C50+C145+C111+C114+C98+C142+C131</f>
        <v>125182.7</v>
      </c>
      <c r="D158" s="87">
        <f>D11+D23+D36+D56+D63+D94+D50+D145+D111+D114+D98+D142+D131</f>
        <v>53063.59999999999</v>
      </c>
      <c r="E158" s="6">
        <f>D158/D156*100</f>
        <v>6.7805144619287425</v>
      </c>
      <c r="F158" s="6">
        <f t="shared" si="19"/>
        <v>72.70380620941003</v>
      </c>
      <c r="G158" s="6">
        <f t="shared" si="17"/>
        <v>42.38892434817271</v>
      </c>
      <c r="H158" s="48">
        <f>B158-D158</f>
        <v>19922.39999999998</v>
      </c>
      <c r="I158" s="58">
        <f t="shared" si="18"/>
        <v>72119.1</v>
      </c>
    </row>
    <row r="159" spans="1:9" ht="18.75">
      <c r="A159" s="15" t="s">
        <v>1</v>
      </c>
      <c r="B159" s="142">
        <f>B22+B10+B55+B49+B62+B35+B126</f>
        <v>26552.199999999997</v>
      </c>
      <c r="C159" s="142">
        <f>C22+C10+C55+C49+C62+C35+C126</f>
        <v>48135.3</v>
      </c>
      <c r="D159" s="142">
        <f>D22+D10+D55+D49+D62+D35+D126</f>
        <v>19339.800000000003</v>
      </c>
      <c r="E159" s="6">
        <f>D159/D156*100</f>
        <v>2.471257012166712</v>
      </c>
      <c r="F159" s="6">
        <f t="shared" si="19"/>
        <v>72.83690240356732</v>
      </c>
      <c r="G159" s="6">
        <f t="shared" si="17"/>
        <v>40.17799826738381</v>
      </c>
      <c r="H159" s="48">
        <f t="shared" si="20"/>
        <v>7212.399999999994</v>
      </c>
      <c r="I159" s="58">
        <f t="shared" si="18"/>
        <v>28795.5</v>
      </c>
    </row>
    <row r="160" spans="1:9" ht="21" customHeight="1">
      <c r="A160" s="15" t="s">
        <v>12</v>
      </c>
      <c r="B160" s="142">
        <f>B12+B24+B106+B64+B38+B95+B133+B57+B140+B120+B44+B73</f>
        <v>33836.4</v>
      </c>
      <c r="C160" s="142">
        <f>C12+C24+C106+C64+C38+C95+C133+C57+C140+C120+C44+C73</f>
        <v>89055.8</v>
      </c>
      <c r="D160" s="142">
        <f>D12+D24+D106+D64+D38+D95+D133+D57+D140+D120+D44+D73</f>
        <v>25698.6</v>
      </c>
      <c r="E160" s="6">
        <f>D160/D156*100</f>
        <v>3.283790186706556</v>
      </c>
      <c r="F160" s="6">
        <f>D160/B160*100</f>
        <v>75.94956910309607</v>
      </c>
      <c r="G160" s="6">
        <f t="shared" si="17"/>
        <v>28.856739257858553</v>
      </c>
      <c r="H160" s="48">
        <f>B160-D160</f>
        <v>8137.800000000003</v>
      </c>
      <c r="I160" s="58">
        <f t="shared" si="18"/>
        <v>63357.200000000004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0.004676780868742264</v>
      </c>
      <c r="F161" s="6">
        <f t="shared" si="19"/>
        <v>69.58174904942965</v>
      </c>
      <c r="G161" s="6">
        <f t="shared" si="17"/>
        <v>29.78030919446704</v>
      </c>
      <c r="H161" s="48">
        <f t="shared" si="20"/>
        <v>16.000000000000007</v>
      </c>
      <c r="I161" s="58">
        <f t="shared" si="18"/>
        <v>86.30000000000001</v>
      </c>
    </row>
    <row r="162" spans="1:9" ht="19.5" thickBot="1">
      <c r="A162" s="80" t="s">
        <v>25</v>
      </c>
      <c r="B162" s="60">
        <f>B156-B157-B158-B159-B160-B161</f>
        <v>461756.8000000001</v>
      </c>
      <c r="C162" s="60">
        <f>C156-C157-C158-C159-C160-C161</f>
        <v>1257335.2000000004</v>
      </c>
      <c r="D162" s="60">
        <f>D156-D157-D158-D159-D160-D161</f>
        <v>367884.0851699999</v>
      </c>
      <c r="E162" s="28">
        <f>D162/D156*100</f>
        <v>47.008558782453704</v>
      </c>
      <c r="F162" s="28">
        <f t="shared" si="19"/>
        <v>79.67052898192291</v>
      </c>
      <c r="G162" s="28">
        <f t="shared" si="17"/>
        <v>29.25903014327443</v>
      </c>
      <c r="H162" s="81">
        <f t="shared" si="20"/>
        <v>93872.71483000019</v>
      </c>
      <c r="I162" s="81">
        <f t="shared" si="18"/>
        <v>889451.1148300006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782589.5851699997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782589.5851699997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2019-05-03T13:23:13Z</cp:lastPrinted>
  <dcterms:created xsi:type="dcterms:W3CDTF">2000-06-20T04:48:00Z</dcterms:created>
  <dcterms:modified xsi:type="dcterms:W3CDTF">2019-05-10T12:52:29Z</dcterms:modified>
  <cp:category/>
  <cp:version/>
  <cp:contentType/>
  <cp:contentStatus/>
</cp:coreProperties>
</file>